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cksonb\Desktop\Dec Presentation to Tulsa Chapter CPAs\"/>
    </mc:Choice>
  </mc:AlternateContent>
  <xr:revisionPtr revIDLastSave="0" documentId="13_ncr:1_{E00BFE58-15C2-4492-99D0-8A3E0AE7FB08}" xr6:coauthVersionLast="47" xr6:coauthVersionMax="47" xr10:uidLastSave="{00000000-0000-0000-0000-000000000000}"/>
  <bookViews>
    <workbookView xWindow="-108" yWindow="-108" windowWidth="23256" windowHeight="12576" activeTab="3" xr2:uid="{44337404-F4B0-4133-AEA2-FAF8021A3724}"/>
  </bookViews>
  <sheets>
    <sheet name="2 Industry Input" sheetId="2" r:id="rId1"/>
    <sheet name="2 Industry Solve" sheetId="1" r:id="rId2"/>
    <sheet name="Type I Multipliers" sheetId="3" r:id="rId3"/>
    <sheet name="Type I, II  and SAM Multiplier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3" i="4" l="1"/>
  <c r="R31" i="4"/>
  <c r="Q31" i="4"/>
  <c r="P31" i="4"/>
  <c r="P25" i="4" a="1"/>
  <c r="P25" i="4" s="1"/>
  <c r="T13" i="4"/>
  <c r="T12" i="4"/>
  <c r="T11" i="4"/>
  <c r="R14" i="4"/>
  <c r="Q14" i="4"/>
  <c r="P14" i="4"/>
  <c r="L19" i="4"/>
  <c r="K19" i="4"/>
  <c r="J19" i="4"/>
  <c r="I19" i="4"/>
  <c r="L18" i="4"/>
  <c r="L17" i="4"/>
  <c r="L16" i="4"/>
  <c r="K7" i="4"/>
  <c r="K18" i="4" s="1"/>
  <c r="J7" i="4"/>
  <c r="J18" i="4" s="1"/>
  <c r="I7" i="4"/>
  <c r="I18" i="4" s="1"/>
  <c r="K6" i="4"/>
  <c r="K17" i="4" s="1"/>
  <c r="I22" i="4" s="1" a="1"/>
  <c r="J6" i="4"/>
  <c r="J17" i="4" s="1"/>
  <c r="I6" i="4"/>
  <c r="I17" i="4" s="1"/>
  <c r="K5" i="4"/>
  <c r="K16" i="4" s="1"/>
  <c r="J5" i="4"/>
  <c r="J16" i="4" s="1"/>
  <c r="I5" i="4"/>
  <c r="I16" i="4" s="1"/>
  <c r="E16" i="4"/>
  <c r="D16" i="4"/>
  <c r="C16" i="4"/>
  <c r="C20" i="4" s="1" a="1"/>
  <c r="C20" i="4" s="1"/>
  <c r="C27" i="4" s="1"/>
  <c r="E15" i="4"/>
  <c r="D15" i="4"/>
  <c r="C15" i="4"/>
  <c r="E14" i="4"/>
  <c r="D14" i="4"/>
  <c r="C14" i="4"/>
  <c r="B9" i="1"/>
  <c r="A9" i="1"/>
  <c r="B8" i="1"/>
  <c r="A8" i="1"/>
  <c r="H11" i="2"/>
  <c r="G11" i="2"/>
  <c r="H10" i="2"/>
  <c r="G10" i="2"/>
  <c r="E10" i="3"/>
  <c r="E16" i="3"/>
  <c r="E14" i="3"/>
  <c r="E12" i="3"/>
  <c r="B4" i="3" a="1"/>
  <c r="B4" i="3" s="1"/>
  <c r="B12" i="3" s="1"/>
  <c r="E8" i="1" a="1"/>
  <c r="E8" i="1" s="1"/>
  <c r="A22" i="1" s="1"/>
  <c r="P13" i="4" l="1"/>
  <c r="Q13" i="4"/>
  <c r="P11" i="4"/>
  <c r="R13" i="4"/>
  <c r="R12" i="4"/>
  <c r="Q11" i="4"/>
  <c r="R11" i="4"/>
  <c r="P12" i="4"/>
  <c r="Q12" i="4"/>
  <c r="I22" i="4"/>
  <c r="I27" i="4" s="1"/>
  <c r="L29" i="4" s="1"/>
  <c r="K27" i="4"/>
  <c r="J27" i="4"/>
  <c r="C24" i="4"/>
  <c r="C30" i="4" s="1"/>
  <c r="L30" i="4" s="1"/>
  <c r="D24" i="4"/>
  <c r="C28" i="4"/>
  <c r="C29" i="4"/>
  <c r="E24" i="4"/>
  <c r="B15" i="1" a="1"/>
  <c r="B15" i="1" s="1"/>
  <c r="B22" i="1"/>
  <c r="A23" i="1"/>
  <c r="B23" i="1"/>
  <c r="F22" i="1" s="1" a="1"/>
  <c r="F22" i="1" s="1"/>
  <c r="B10" i="3"/>
  <c r="B14" i="3"/>
  <c r="B1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<sst xmlns="http://schemas.openxmlformats.org/spreadsheetml/2006/main" count="161" uniqueCount="89">
  <si>
    <t>I - A</t>
  </si>
  <si>
    <t>(I - A)^-1</t>
  </si>
  <si>
    <t>Product: (I - A) * (I-A)^-1</t>
  </si>
  <si>
    <t>TWO-INDUSTRY MODEL - USING EXCEL to SOLVE</t>
  </si>
  <si>
    <t>(I-A)^-1</t>
  </si>
  <si>
    <t>times</t>
  </si>
  <si>
    <t>D</t>
  </si>
  <si>
    <t>=</t>
  </si>
  <si>
    <t>X</t>
  </si>
  <si>
    <t>equals</t>
  </si>
  <si>
    <t>Using MINVERSE Function</t>
  </si>
  <si>
    <t>Using MMULT function</t>
  </si>
  <si>
    <t>Using MMULT Function</t>
  </si>
  <si>
    <t>TWO-INDUSTRY MODEL - USING EXCEL INPUT</t>
  </si>
  <si>
    <t>IDENTITY MATRIX</t>
  </si>
  <si>
    <t>I =</t>
  </si>
  <si>
    <t>TECHNOLOGY MATRIX</t>
  </si>
  <si>
    <t>A =</t>
  </si>
  <si>
    <t>FINAL DEMAND MATRIX</t>
  </si>
  <si>
    <t xml:space="preserve">D = </t>
  </si>
  <si>
    <t>Output of Electricity</t>
  </si>
  <si>
    <t>Output of Water</t>
  </si>
  <si>
    <t>Final Demand for Electricity</t>
  </si>
  <si>
    <t>Final Demand for Water</t>
  </si>
  <si>
    <t>Dollar output of Electricity</t>
  </si>
  <si>
    <t>Total</t>
  </si>
  <si>
    <t>results from a</t>
  </si>
  <si>
    <t>dollar change in Final Demand for Electricity</t>
  </si>
  <si>
    <t>Dollar output of Water</t>
  </si>
  <si>
    <t>dollar change in Final Demand for Water</t>
  </si>
  <si>
    <t>Experimentation with 1,0 and 0,1 column vectors for D confirms ==&gt;</t>
  </si>
  <si>
    <t>the Leontief is the matrix whose entries give Direct Effects</t>
  </si>
  <si>
    <t>The Column Sums of the Leontief give Direct + Indirect Effects. These are the Type I Multipliers</t>
  </si>
  <si>
    <t>Verifies inverse</t>
  </si>
  <si>
    <t>Input</t>
  </si>
  <si>
    <t>OUTPUT</t>
  </si>
  <si>
    <t>Experiment to Convince Yourself the Inverse Leontief is Matrix of Multipliers</t>
  </si>
  <si>
    <t>A</t>
  </si>
  <si>
    <t>B</t>
  </si>
  <si>
    <t>C</t>
  </si>
  <si>
    <t>Industry</t>
  </si>
  <si>
    <t>A Matrix</t>
  </si>
  <si>
    <t>Identity</t>
  </si>
  <si>
    <t>Identity Matrix</t>
  </si>
  <si>
    <t>I-A Matrix</t>
  </si>
  <si>
    <t>Regional</t>
  </si>
  <si>
    <t>Multipliers</t>
  </si>
  <si>
    <t>For a $1 change in the output in Industry A, there will</t>
  </si>
  <si>
    <t>be a change of</t>
  </si>
  <si>
    <t>dollars in industry A</t>
  </si>
  <si>
    <t>dollars in industry B</t>
  </si>
  <si>
    <t>dollars in industry C</t>
  </si>
  <si>
    <t>dollars in the entire economy</t>
  </si>
  <si>
    <t>Type I Multipliers</t>
  </si>
  <si>
    <t>PCE</t>
  </si>
  <si>
    <t>Matrix</t>
  </si>
  <si>
    <t>I-A</t>
  </si>
  <si>
    <t>(I-A^-1</t>
  </si>
  <si>
    <t>HH Income</t>
  </si>
  <si>
    <t xml:space="preserve">Total multiplier for Industry A is now </t>
  </si>
  <si>
    <t>which is considerably higher than</t>
  </si>
  <si>
    <t>(Type I multiplier)</t>
  </si>
  <si>
    <t>(Type II)</t>
  </si>
  <si>
    <t>Multiplier</t>
  </si>
  <si>
    <t>Type II Multipliers (General Aproach)</t>
  </si>
  <si>
    <t>But total labor income is workplace based.</t>
  </si>
  <si>
    <r>
      <rPr>
        <b/>
        <sz val="11"/>
        <color theme="1"/>
        <rFont val="Calibri"/>
        <family val="2"/>
        <scheme val="minor"/>
      </rPr>
      <t>3.</t>
    </r>
    <r>
      <rPr>
        <sz val="11"/>
        <color theme="1"/>
        <rFont val="Calibri"/>
        <family val="2"/>
        <scheme val="minor"/>
      </rPr>
      <t xml:space="preserve">  We are not accounting for social security or income taxes, nor are we accounting for savings.</t>
    </r>
  </si>
  <si>
    <t>from transfer payments. Labot income is workplace based, and therefore does not include the other income sources.</t>
  </si>
  <si>
    <r>
      <rPr>
        <b/>
        <sz val="11"/>
        <color theme="1"/>
        <rFont val="Calibri"/>
        <family val="2"/>
        <scheme val="minor"/>
      </rPr>
      <t>2.</t>
    </r>
    <r>
      <rPr>
        <sz val="11"/>
        <color theme="1"/>
        <rFont val="Calibri"/>
        <family val="2"/>
        <scheme val="minor"/>
      </rPr>
      <t xml:space="preserve"> PCE is residence-based and is the result of all sources of household income. This includes household income</t>
    </r>
  </si>
  <si>
    <t>Solution:</t>
  </si>
  <si>
    <t>Utilize SAM which uses all social accounting matrix information to generate a model that captures the inter-institutional</t>
  </si>
  <si>
    <t>Transfers. We can incorporate institutions other than just households.</t>
  </si>
  <si>
    <r>
      <rPr>
        <b/>
        <sz val="11"/>
        <color theme="1"/>
        <rFont val="Calibri"/>
        <family val="2"/>
        <scheme val="minor"/>
      </rPr>
      <t>1.</t>
    </r>
    <r>
      <rPr>
        <sz val="11"/>
        <color theme="1"/>
        <rFont val="Calibri"/>
        <family val="2"/>
        <scheme val="minor"/>
      </rPr>
      <t xml:space="preserve"> We divide household consumption by total labor income in the region to get the HH Consumption coefficients.</t>
    </r>
  </si>
  <si>
    <t xml:space="preserve">Problems with the General Approach to finding Type II Multipliers: </t>
  </si>
  <si>
    <t>Type SAM Multipliers</t>
  </si>
  <si>
    <t>Factors</t>
  </si>
  <si>
    <t>Institutions</t>
  </si>
  <si>
    <t>(Accounts for interinstitutional transfers)</t>
  </si>
  <si>
    <t>proprietor's income and other income</t>
  </si>
  <si>
    <r>
      <rPr>
        <b/>
        <sz val="11"/>
        <color theme="1"/>
        <rFont val="Calibri"/>
        <family val="2"/>
        <scheme val="minor"/>
      </rPr>
      <t>Factors</t>
    </r>
    <r>
      <rPr>
        <sz val="11"/>
        <color theme="1"/>
        <rFont val="Calibri"/>
        <family val="2"/>
        <scheme val="minor"/>
      </rPr>
      <t xml:space="preserve"> are factors of production, such as employee compensation,</t>
    </r>
  </si>
  <si>
    <r>
      <rPr>
        <b/>
        <sz val="11"/>
        <color theme="1"/>
        <rFont val="Calibri"/>
        <family val="2"/>
        <scheme val="minor"/>
      </rPr>
      <t>Institutions</t>
    </r>
    <r>
      <rPr>
        <sz val="11"/>
        <color theme="1"/>
        <rFont val="Calibri"/>
        <family val="2"/>
        <scheme val="minor"/>
      </rPr>
      <t xml:space="preserve"> represent households and government accounts.</t>
    </r>
  </si>
  <si>
    <t>Total multiplier for Industry A is now</t>
  </si>
  <si>
    <t>which is typically less than</t>
  </si>
  <si>
    <t>General Type II multiplier</t>
  </si>
  <si>
    <t>Type I multiplier</t>
  </si>
  <si>
    <t>(Type SAM)</t>
  </si>
  <si>
    <t>economic agents.</t>
  </si>
  <si>
    <r>
      <rPr>
        <b/>
        <sz val="11"/>
        <color theme="1"/>
        <rFont val="Calibri"/>
        <family val="2"/>
        <scheme val="minor"/>
      </rPr>
      <t>Column</t>
    </r>
    <r>
      <rPr>
        <sz val="11"/>
        <color theme="1"/>
        <rFont val="Calibri"/>
        <family val="2"/>
        <scheme val="minor"/>
      </rPr>
      <t xml:space="preserve"> entries represent expenditures (payments) made by </t>
    </r>
  </si>
  <si>
    <r>
      <rPr>
        <b/>
        <sz val="11"/>
        <color theme="1"/>
        <rFont val="Calibri"/>
        <family val="2"/>
        <scheme val="minor"/>
      </rPr>
      <t>Row</t>
    </r>
    <r>
      <rPr>
        <sz val="11"/>
        <color theme="1"/>
        <rFont val="Calibri"/>
        <family val="2"/>
        <scheme val="minor"/>
      </rPr>
      <t xml:space="preserve"> entries represent receipts of income to agents.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</si>
</sst>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2" fontId="0" fillId="0" borderId="2" xfId="0" applyNumberFormat="1" applyBorder="1"/>
    <xf numFmtId="2" fontId="0" fillId="0" borderId="3" xfId="0" applyNumberFormat="1" applyBorder="1"/>
    <xf numFmtId="2" fontId="0" fillId="0" borderId="4" xfId="0" applyNumberFormat="1" applyBorder="1"/>
    <xf numFmtId="2" fontId="0" fillId="0" borderId="5" xfId="0" applyNumberFormat="1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2" borderId="6" xfId="0" applyFill="1" applyBorder="1"/>
    <xf numFmtId="0" fontId="0" fillId="2" borderId="7" xfId="0" applyFill="1" applyBorder="1"/>
    <xf numFmtId="0" fontId="5" fillId="0" borderId="0" xfId="0" applyFont="1"/>
    <xf numFmtId="0" fontId="0" fillId="0" borderId="1" xfId="0" applyBorder="1"/>
    <xf numFmtId="0" fontId="6" fillId="0" borderId="0" xfId="0" applyFont="1"/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3" fillId="3" borderId="0" xfId="0" applyFont="1" applyFill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2" fillId="3" borderId="0" xfId="0" applyFont="1" applyFill="1" applyAlignment="1">
      <alignment horizontal="center"/>
    </xf>
    <xf numFmtId="0" fontId="1" fillId="2" borderId="0" xfId="0" applyFont="1" applyFill="1"/>
    <xf numFmtId="0" fontId="0" fillId="0" borderId="0" xfId="0" applyAlignment="1">
      <alignment horizontal="center" wrapText="1"/>
    </xf>
    <xf numFmtId="164" fontId="0" fillId="0" borderId="0" xfId="0" applyNumberFormat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64" fontId="0" fillId="0" borderId="2" xfId="0" applyNumberFormat="1" applyBorder="1"/>
    <xf numFmtId="164" fontId="0" fillId="0" borderId="11" xfId="0" applyNumberFormat="1" applyBorder="1"/>
    <xf numFmtId="164" fontId="0" fillId="0" borderId="3" xfId="0" applyNumberFormat="1" applyBorder="1"/>
    <xf numFmtId="164" fontId="0" fillId="0" borderId="12" xfId="0" applyNumberFormat="1" applyBorder="1"/>
    <xf numFmtId="164" fontId="0" fillId="0" borderId="13" xfId="0" applyNumberFormat="1" applyBorder="1"/>
    <xf numFmtId="164" fontId="0" fillId="0" borderId="4" xfId="0" applyNumberFormat="1" applyBorder="1"/>
    <xf numFmtId="164" fontId="0" fillId="0" borderId="14" xfId="0" applyNumberFormat="1" applyBorder="1"/>
    <xf numFmtId="164" fontId="0" fillId="0" borderId="5" xfId="0" applyNumberFormat="1" applyBorder="1"/>
    <xf numFmtId="0" fontId="0" fillId="0" borderId="0" xfId="0" applyAlignment="1">
      <alignment horizontal="center"/>
    </xf>
    <xf numFmtId="0" fontId="0" fillId="3" borderId="13" xfId="0" applyFill="1" applyBorder="1"/>
    <xf numFmtId="0" fontId="0" fillId="3" borderId="14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0" xfId="0" applyFill="1"/>
    <xf numFmtId="164" fontId="0" fillId="2" borderId="0" xfId="0" applyNumberFormat="1" applyFill="1"/>
    <xf numFmtId="0" fontId="0" fillId="2" borderId="0" xfId="0" applyFill="1"/>
    <xf numFmtId="164" fontId="0" fillId="2" borderId="1" xfId="0" applyNumberFormat="1" applyFill="1" applyBorder="1"/>
    <xf numFmtId="0" fontId="0" fillId="2" borderId="1" xfId="0" applyFill="1" applyBorder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088B1-9494-4ABE-AF59-49712A234169}">
  <dimension ref="B1:J16"/>
  <sheetViews>
    <sheetView workbookViewId="0">
      <selection activeCell="C15" sqref="C15"/>
    </sheetView>
  </sheetViews>
  <sheetFormatPr defaultRowHeight="14.4" x14ac:dyDescent="0.3"/>
  <sheetData>
    <row r="1" spans="2:10" ht="21.6" thickBot="1" x14ac:dyDescent="0.45">
      <c r="B1" s="61" t="s">
        <v>13</v>
      </c>
      <c r="C1" s="62"/>
      <c r="D1" s="62"/>
      <c r="E1" s="62"/>
      <c r="F1" s="62"/>
      <c r="G1" s="62"/>
      <c r="H1" s="62"/>
      <c r="I1" s="62"/>
      <c r="J1" s="63"/>
    </row>
    <row r="4" spans="2:10" s="13" customFormat="1" ht="21" x14ac:dyDescent="0.4">
      <c r="B4" s="64" t="s">
        <v>14</v>
      </c>
      <c r="C4" s="64"/>
      <c r="D4" s="64"/>
      <c r="E4" s="64"/>
    </row>
    <row r="5" spans="2:10" s="13" customFormat="1" ht="21" x14ac:dyDescent="0.4">
      <c r="B5" s="13" t="s">
        <v>15</v>
      </c>
      <c r="C5" s="13">
        <v>1</v>
      </c>
      <c r="D5" s="13">
        <v>0</v>
      </c>
    </row>
    <row r="6" spans="2:10" s="13" customFormat="1" ht="21" x14ac:dyDescent="0.4">
      <c r="C6" s="13">
        <v>0</v>
      </c>
      <c r="D6" s="13">
        <v>1</v>
      </c>
    </row>
    <row r="9" spans="2:10" s="13" customFormat="1" ht="21.6" thickBot="1" x14ac:dyDescent="0.45">
      <c r="B9" s="64" t="s">
        <v>16</v>
      </c>
      <c r="C9" s="64"/>
      <c r="D9" s="64"/>
      <c r="E9" s="64"/>
      <c r="G9" s="64" t="s">
        <v>0</v>
      </c>
      <c r="H9" s="64"/>
    </row>
    <row r="10" spans="2:10" s="13" customFormat="1" ht="21" x14ac:dyDescent="0.4">
      <c r="B10" s="13" t="s">
        <v>17</v>
      </c>
      <c r="C10" s="24">
        <v>0.3</v>
      </c>
      <c r="D10" s="24">
        <v>0.2</v>
      </c>
      <c r="G10" s="25">
        <f>C5-C10</f>
        <v>0.7</v>
      </c>
      <c r="H10" s="26">
        <f>D5-D10</f>
        <v>-0.2</v>
      </c>
    </row>
    <row r="11" spans="2:10" s="13" customFormat="1" ht="21.6" thickBot="1" x14ac:dyDescent="0.45">
      <c r="C11" s="24">
        <v>0.1</v>
      </c>
      <c r="D11" s="24">
        <v>0.4</v>
      </c>
      <c r="G11" s="27">
        <f>C6-C11</f>
        <v>-0.1</v>
      </c>
      <c r="H11" s="28">
        <f>D6-D11</f>
        <v>0.6</v>
      </c>
    </row>
    <row r="14" spans="2:10" ht="21" x14ac:dyDescent="0.4">
      <c r="B14" s="64" t="s">
        <v>18</v>
      </c>
      <c r="C14" s="64"/>
      <c r="D14" s="64"/>
      <c r="E14" s="64"/>
    </row>
    <row r="15" spans="2:10" ht="21" x14ac:dyDescent="0.4">
      <c r="B15" s="13" t="s">
        <v>19</v>
      </c>
      <c r="C15" s="13">
        <v>12</v>
      </c>
    </row>
    <row r="16" spans="2:10" ht="21" x14ac:dyDescent="0.4">
      <c r="B16" s="13"/>
      <c r="C16" s="13">
        <v>8</v>
      </c>
    </row>
  </sheetData>
  <mergeCells count="5">
    <mergeCell ref="B1:J1"/>
    <mergeCell ref="B4:E4"/>
    <mergeCell ref="B9:E9"/>
    <mergeCell ref="B14:E14"/>
    <mergeCell ref="G9:H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EA91A-923F-4E54-BE64-FA29396BA581}">
  <dimension ref="A1:I23"/>
  <sheetViews>
    <sheetView workbookViewId="0">
      <selection activeCell="J17" sqref="J17"/>
    </sheetView>
  </sheetViews>
  <sheetFormatPr defaultRowHeight="14.4" x14ac:dyDescent="0.3"/>
  <cols>
    <col min="3" max="3" width="8.88671875" customWidth="1"/>
    <col min="5" max="5" width="11.21875" customWidth="1"/>
    <col min="9" max="10" width="12.6640625" bestFit="1" customWidth="1"/>
  </cols>
  <sheetData>
    <row r="1" spans="1:9" ht="21.6" thickBot="1" x14ac:dyDescent="0.45">
      <c r="A1" s="61" t="s">
        <v>3</v>
      </c>
      <c r="B1" s="62"/>
      <c r="C1" s="62"/>
      <c r="D1" s="62"/>
      <c r="E1" s="62"/>
      <c r="F1" s="62"/>
      <c r="G1" s="62"/>
      <c r="H1" s="62"/>
      <c r="I1" s="63"/>
    </row>
    <row r="2" spans="1:9" ht="21.6" thickBot="1" x14ac:dyDescent="0.45">
      <c r="A2" s="11"/>
      <c r="B2" s="11"/>
      <c r="C2" s="11"/>
      <c r="D2" s="11"/>
      <c r="E2" s="11"/>
      <c r="F2" s="11"/>
      <c r="G2" s="11"/>
      <c r="H2" s="11"/>
      <c r="I2" s="11"/>
    </row>
    <row r="3" spans="1:9" ht="21" x14ac:dyDescent="0.4">
      <c r="A3" s="11" t="s">
        <v>17</v>
      </c>
      <c r="B3" s="20">
        <v>0.3</v>
      </c>
      <c r="C3" s="21">
        <v>0.2</v>
      </c>
      <c r="D3" s="11"/>
      <c r="E3" s="35" t="s">
        <v>34</v>
      </c>
      <c r="F3" s="11"/>
      <c r="G3" s="11"/>
      <c r="H3" s="11"/>
      <c r="I3" s="11"/>
    </row>
    <row r="4" spans="1:9" ht="21.6" thickBot="1" x14ac:dyDescent="0.45">
      <c r="A4" s="11"/>
      <c r="B4" s="22">
        <v>0.1</v>
      </c>
      <c r="C4" s="23">
        <v>0.4</v>
      </c>
      <c r="D4" s="11"/>
      <c r="E4" s="11"/>
      <c r="F4" s="11"/>
      <c r="G4" s="11"/>
      <c r="H4" s="11"/>
      <c r="I4" s="11"/>
    </row>
    <row r="6" spans="1:9" ht="21" x14ac:dyDescent="0.4">
      <c r="A6" s="64" t="s">
        <v>0</v>
      </c>
      <c r="B6" s="64"/>
      <c r="C6" s="12"/>
      <c r="D6" s="12"/>
      <c r="E6" s="64" t="s">
        <v>1</v>
      </c>
      <c r="F6" s="64"/>
    </row>
    <row r="7" spans="1:9" ht="15" thickBot="1" x14ac:dyDescent="0.35"/>
    <row r="8" spans="1:9" ht="18" x14ac:dyDescent="0.35">
      <c r="A8" s="2">
        <f>1-B3</f>
        <v>0.7</v>
      </c>
      <c r="B8" s="3">
        <f>0-C3</f>
        <v>-0.2</v>
      </c>
      <c r="E8" s="2" cm="1">
        <f t="array" ref="E8:F9">MINVERSE(A8:B9)</f>
        <v>1.5000000000000002</v>
      </c>
      <c r="F8" s="3">
        <v>0.50000000000000011</v>
      </c>
      <c r="H8" s="14" t="s">
        <v>10</v>
      </c>
    </row>
    <row r="9" spans="1:9" ht="15" thickBot="1" x14ac:dyDescent="0.35">
      <c r="A9" s="4">
        <f>0-B4</f>
        <v>-0.1</v>
      </c>
      <c r="B9" s="5">
        <f>1-C4</f>
        <v>0.6</v>
      </c>
      <c r="E9" s="4">
        <v>0.25000000000000006</v>
      </c>
      <c r="F9" s="5">
        <v>1.75</v>
      </c>
    </row>
    <row r="13" spans="1:9" ht="21" x14ac:dyDescent="0.4">
      <c r="A13" s="12"/>
      <c r="B13" s="12" t="s">
        <v>2</v>
      </c>
      <c r="C13" s="12"/>
    </row>
    <row r="14" spans="1:9" ht="15" thickBot="1" x14ac:dyDescent="0.35"/>
    <row r="15" spans="1:9" x14ac:dyDescent="0.3">
      <c r="B15" s="6" cm="1">
        <f t="array" ref="B15:C16">MMULT(A8:B9,E8:F9)</f>
        <v>1</v>
      </c>
      <c r="C15" s="7">
        <v>0</v>
      </c>
      <c r="E15" t="s">
        <v>33</v>
      </c>
    </row>
    <row r="16" spans="1:9" ht="15" thickBot="1" x14ac:dyDescent="0.35">
      <c r="B16" s="8">
        <v>0</v>
      </c>
      <c r="C16" s="9">
        <v>1</v>
      </c>
    </row>
    <row r="18" spans="1:8" ht="18" x14ac:dyDescent="0.35">
      <c r="B18" s="14" t="s">
        <v>11</v>
      </c>
    </row>
    <row r="20" spans="1:8" ht="21" x14ac:dyDescent="0.4">
      <c r="A20" s="64" t="s">
        <v>4</v>
      </c>
      <c r="B20" s="64"/>
      <c r="C20" s="11" t="s">
        <v>5</v>
      </c>
      <c r="D20" s="11" t="s">
        <v>6</v>
      </c>
      <c r="E20" s="11" t="s">
        <v>9</v>
      </c>
      <c r="F20" s="11" t="s">
        <v>8</v>
      </c>
    </row>
    <row r="21" spans="1:8" ht="15" thickBot="1" x14ac:dyDescent="0.35"/>
    <row r="22" spans="1:8" x14ac:dyDescent="0.3">
      <c r="A22" s="2">
        <f>E8</f>
        <v>1.5000000000000002</v>
      </c>
      <c r="B22" s="3">
        <f>F8</f>
        <v>0.50000000000000011</v>
      </c>
      <c r="D22" s="33">
        <v>12</v>
      </c>
      <c r="F22" s="15" cm="1">
        <f t="array" ref="F22:F23">MMULT(A22:B23,D22:D23)</f>
        <v>22.000000000000004</v>
      </c>
      <c r="H22" s="36" t="s">
        <v>35</v>
      </c>
    </row>
    <row r="23" spans="1:8" ht="18.600000000000001" thickBot="1" x14ac:dyDescent="0.4">
      <c r="A23" s="4">
        <f>E9</f>
        <v>0.25000000000000006</v>
      </c>
      <c r="B23" s="5">
        <f>F9</f>
        <v>1.75</v>
      </c>
      <c r="D23" s="34">
        <v>8</v>
      </c>
      <c r="F23" s="16">
        <v>17</v>
      </c>
      <c r="H23" s="14" t="s">
        <v>12</v>
      </c>
    </row>
  </sheetData>
  <mergeCells count="4">
    <mergeCell ref="A1:I1"/>
    <mergeCell ref="A20:B20"/>
    <mergeCell ref="E6:F6"/>
    <mergeCell ref="A6:B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309B0-FE1A-4C33-9F50-81D514493443}">
  <dimension ref="A1:K23"/>
  <sheetViews>
    <sheetView workbookViewId="0">
      <selection activeCell="A2" sqref="A2"/>
    </sheetView>
  </sheetViews>
  <sheetFormatPr defaultRowHeight="14.4" x14ac:dyDescent="0.3"/>
  <cols>
    <col min="1" max="1" width="22.21875" customWidth="1"/>
  </cols>
  <sheetData>
    <row r="1" spans="1:11" ht="21" x14ac:dyDescent="0.4">
      <c r="A1" s="64" t="s">
        <v>36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3" spans="1:11" s="10" customFormat="1" ht="15" thickBot="1" x14ac:dyDescent="0.35">
      <c r="B3" s="10" t="s">
        <v>8</v>
      </c>
      <c r="D3" s="10" t="s">
        <v>7</v>
      </c>
      <c r="E3" s="10" t="s">
        <v>4</v>
      </c>
      <c r="G3" s="10" t="s">
        <v>5</v>
      </c>
      <c r="H3" s="10" t="s">
        <v>6</v>
      </c>
    </row>
    <row r="4" spans="1:11" ht="18" x14ac:dyDescent="0.35">
      <c r="A4" s="14" t="s">
        <v>20</v>
      </c>
      <c r="B4" s="15" cm="1">
        <f t="array" ref="B4:B5">MMULT(E4:F5,H4:H5)</f>
        <v>22</v>
      </c>
      <c r="E4" s="29">
        <v>1.5</v>
      </c>
      <c r="F4" s="30">
        <v>0.5</v>
      </c>
      <c r="H4" s="33">
        <v>12</v>
      </c>
      <c r="J4" s="14" t="s">
        <v>22</v>
      </c>
      <c r="K4" s="14"/>
    </row>
    <row r="5" spans="1:11" ht="18.600000000000001" thickBot="1" x14ac:dyDescent="0.4">
      <c r="A5" s="14" t="s">
        <v>21</v>
      </c>
      <c r="B5" s="16">
        <v>17</v>
      </c>
      <c r="E5" s="31">
        <v>0.25</v>
      </c>
      <c r="F5" s="32">
        <v>1.75</v>
      </c>
      <c r="H5" s="34">
        <v>8</v>
      </c>
      <c r="J5" s="14" t="s">
        <v>23</v>
      </c>
      <c r="K5" s="14"/>
    </row>
    <row r="9" spans="1:11" ht="15" thickBot="1" x14ac:dyDescent="0.35">
      <c r="A9" t="s">
        <v>25</v>
      </c>
    </row>
    <row r="10" spans="1:11" ht="15" thickBot="1" x14ac:dyDescent="0.35">
      <c r="A10" t="s">
        <v>24</v>
      </c>
      <c r="B10" s="18">
        <f>B4</f>
        <v>22</v>
      </c>
      <c r="C10" t="s">
        <v>26</v>
      </c>
      <c r="E10" s="18">
        <f>H4</f>
        <v>12</v>
      </c>
      <c r="F10" t="s">
        <v>27</v>
      </c>
    </row>
    <row r="11" spans="1:11" ht="15" thickBot="1" x14ac:dyDescent="0.35"/>
    <row r="12" spans="1:11" ht="15" thickBot="1" x14ac:dyDescent="0.35">
      <c r="A12" t="s">
        <v>24</v>
      </c>
      <c r="B12" s="18">
        <f>B4</f>
        <v>22</v>
      </c>
      <c r="C12" t="s">
        <v>26</v>
      </c>
      <c r="E12" s="18">
        <f>H5</f>
        <v>8</v>
      </c>
      <c r="F12" t="s">
        <v>29</v>
      </c>
    </row>
    <row r="13" spans="1:11" ht="15" thickBot="1" x14ac:dyDescent="0.35"/>
    <row r="14" spans="1:11" ht="15" thickBot="1" x14ac:dyDescent="0.35">
      <c r="A14" t="s">
        <v>28</v>
      </c>
      <c r="B14" s="18">
        <f>B5</f>
        <v>17</v>
      </c>
      <c r="C14" t="s">
        <v>26</v>
      </c>
      <c r="E14" s="18">
        <f>H4</f>
        <v>12</v>
      </c>
      <c r="F14" t="s">
        <v>27</v>
      </c>
    </row>
    <row r="15" spans="1:11" ht="15" thickBot="1" x14ac:dyDescent="0.35"/>
    <row r="16" spans="1:11" ht="15" thickBot="1" x14ac:dyDescent="0.35">
      <c r="A16" t="s">
        <v>28</v>
      </c>
      <c r="B16" s="18">
        <f>B5</f>
        <v>17</v>
      </c>
      <c r="C16" t="s">
        <v>26</v>
      </c>
      <c r="E16" s="18">
        <f>H5</f>
        <v>8</v>
      </c>
      <c r="F16" t="s">
        <v>29</v>
      </c>
    </row>
    <row r="19" spans="1:9" s="17" customFormat="1" ht="19.8" x14ac:dyDescent="0.4">
      <c r="A19" s="19" t="s">
        <v>30</v>
      </c>
      <c r="B19" s="19"/>
      <c r="C19" s="19"/>
      <c r="D19" s="19"/>
      <c r="E19" s="19"/>
      <c r="F19" s="19"/>
      <c r="G19" s="19"/>
      <c r="H19" s="19"/>
      <c r="I19" s="19"/>
    </row>
    <row r="20" spans="1:9" x14ac:dyDescent="0.3">
      <c r="A20" s="1"/>
      <c r="B20" s="1"/>
      <c r="C20" s="1"/>
      <c r="D20" s="1"/>
      <c r="E20" s="1"/>
      <c r="F20" s="1"/>
      <c r="G20" s="1"/>
      <c r="H20" s="1"/>
      <c r="I20" s="1"/>
    </row>
    <row r="21" spans="1:9" s="17" customFormat="1" ht="19.8" x14ac:dyDescent="0.4">
      <c r="A21" s="19"/>
      <c r="B21" s="19" t="s">
        <v>31</v>
      </c>
      <c r="C21" s="19"/>
      <c r="D21" s="19"/>
      <c r="E21" s="19"/>
      <c r="F21" s="19"/>
      <c r="G21" s="19"/>
      <c r="H21" s="19"/>
      <c r="I21" s="19"/>
    </row>
    <row r="22" spans="1:9" x14ac:dyDescent="0.3">
      <c r="A22" s="1"/>
      <c r="B22" s="1"/>
      <c r="C22" s="1"/>
      <c r="D22" s="1"/>
      <c r="E22" s="1"/>
      <c r="F22" s="1"/>
      <c r="G22" s="1"/>
      <c r="H22" s="1"/>
      <c r="I22" s="1"/>
    </row>
    <row r="23" spans="1:9" s="19" customFormat="1" ht="19.8" x14ac:dyDescent="0.4">
      <c r="B23" s="19" t="s">
        <v>32</v>
      </c>
    </row>
  </sheetData>
  <mergeCells count="1">
    <mergeCell ref="A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B9AD8-6B8D-432A-A9B9-C5852CE63607}">
  <dimension ref="A1:T43"/>
  <sheetViews>
    <sheetView tabSelected="1" topLeftCell="A20" zoomScale="110" zoomScaleNormal="110" workbookViewId="0">
      <selection activeCell="K40" sqref="K40"/>
    </sheetView>
  </sheetViews>
  <sheetFormatPr defaultRowHeight="14.4" x14ac:dyDescent="0.3"/>
  <cols>
    <col min="8" max="8" width="9.88671875" customWidth="1"/>
    <col min="15" max="15" width="10.109375" customWidth="1"/>
    <col min="20" max="20" width="10.6640625" customWidth="1"/>
  </cols>
  <sheetData>
    <row r="1" spans="1:20" x14ac:dyDescent="0.3">
      <c r="C1" s="1" t="s">
        <v>53</v>
      </c>
      <c r="I1" s="1" t="s">
        <v>64</v>
      </c>
      <c r="P1" s="67" t="s">
        <v>74</v>
      </c>
      <c r="Q1" s="67"/>
      <c r="R1" s="67"/>
      <c r="S1" s="67"/>
    </row>
    <row r="2" spans="1:20" x14ac:dyDescent="0.3">
      <c r="P2" s="66" t="s">
        <v>77</v>
      </c>
      <c r="Q2" s="66"/>
      <c r="R2" s="66"/>
      <c r="S2" s="66"/>
      <c r="T2" s="66"/>
    </row>
    <row r="3" spans="1:20" x14ac:dyDescent="0.3">
      <c r="A3" t="s">
        <v>41</v>
      </c>
      <c r="C3" s="65" t="s">
        <v>40</v>
      </c>
      <c r="D3" s="65"/>
      <c r="E3" s="65"/>
      <c r="F3" s="37"/>
      <c r="G3" s="37"/>
      <c r="H3" t="s">
        <v>41</v>
      </c>
      <c r="I3" s="66" t="s">
        <v>40</v>
      </c>
      <c r="J3" s="66"/>
      <c r="K3" s="66"/>
      <c r="P3" s="51"/>
      <c r="Q3" s="51"/>
      <c r="R3" s="51"/>
      <c r="S3" s="51"/>
      <c r="T3" s="51"/>
    </row>
    <row r="4" spans="1:20" ht="15" thickBot="1" x14ac:dyDescent="0.35">
      <c r="C4" t="s">
        <v>37</v>
      </c>
      <c r="D4" t="s">
        <v>38</v>
      </c>
      <c r="E4" t="s">
        <v>39</v>
      </c>
      <c r="I4" t="s">
        <v>37</v>
      </c>
      <c r="J4" t="s">
        <v>38</v>
      </c>
      <c r="K4" t="s">
        <v>39</v>
      </c>
      <c r="L4" t="s">
        <v>54</v>
      </c>
      <c r="O4" t="s">
        <v>79</v>
      </c>
      <c r="P4" s="51"/>
      <c r="Q4" s="51"/>
      <c r="R4" s="51"/>
      <c r="S4" s="51"/>
      <c r="T4" s="51"/>
    </row>
    <row r="5" spans="1:20" x14ac:dyDescent="0.3">
      <c r="B5" t="s">
        <v>37</v>
      </c>
      <c r="C5" s="29">
        <v>6.0000000000000001E-3</v>
      </c>
      <c r="D5" s="54">
        <v>2E-3</v>
      </c>
      <c r="E5" s="30">
        <v>1.0999999999999999E-2</v>
      </c>
      <c r="H5" t="s">
        <v>37</v>
      </c>
      <c r="I5" s="2">
        <f>C5</f>
        <v>6.0000000000000001E-3</v>
      </c>
      <c r="J5" s="39">
        <f t="shared" ref="J5:J7" si="0">D5</f>
        <v>2E-3</v>
      </c>
      <c r="K5" s="39">
        <f t="shared" ref="K5:K7" si="1">E5</f>
        <v>1.0999999999999999E-2</v>
      </c>
      <c r="L5" s="30">
        <v>6.0000000000000001E-3</v>
      </c>
      <c r="O5" t="s">
        <v>78</v>
      </c>
      <c r="P5" s="51"/>
      <c r="Q5" s="51"/>
      <c r="R5" s="51"/>
      <c r="S5" s="51"/>
      <c r="T5" s="51"/>
    </row>
    <row r="6" spans="1:20" x14ac:dyDescent="0.3">
      <c r="A6" t="s">
        <v>40</v>
      </c>
      <c r="B6" t="s">
        <v>38</v>
      </c>
      <c r="C6" s="55">
        <v>2.5000000000000001E-2</v>
      </c>
      <c r="D6" s="56">
        <v>2.5000000000000001E-2</v>
      </c>
      <c r="E6" s="52">
        <v>0</v>
      </c>
      <c r="H6" t="s">
        <v>38</v>
      </c>
      <c r="I6" s="40">
        <f t="shared" ref="I6:I7" si="2">C6</f>
        <v>2.5000000000000001E-2</v>
      </c>
      <c r="J6">
        <f t="shared" si="0"/>
        <v>2.5000000000000001E-2</v>
      </c>
      <c r="K6">
        <f t="shared" si="1"/>
        <v>0</v>
      </c>
      <c r="L6" s="52">
        <v>0.13600000000000001</v>
      </c>
      <c r="O6" t="s">
        <v>80</v>
      </c>
      <c r="P6" s="51"/>
      <c r="Q6" s="51"/>
      <c r="R6" s="51"/>
      <c r="S6" s="51"/>
      <c r="T6" s="51"/>
    </row>
    <row r="7" spans="1:20" ht="15" thickBot="1" x14ac:dyDescent="0.35">
      <c r="B7" t="s">
        <v>39</v>
      </c>
      <c r="C7" s="31">
        <v>0.14000000000000001</v>
      </c>
      <c r="D7" s="53">
        <v>6.9000000000000006E-2</v>
      </c>
      <c r="E7" s="32">
        <v>3.9E-2</v>
      </c>
      <c r="H7" t="s">
        <v>39</v>
      </c>
      <c r="I7" s="40">
        <f t="shared" si="2"/>
        <v>0.14000000000000001</v>
      </c>
      <c r="J7">
        <f t="shared" si="0"/>
        <v>6.9000000000000006E-2</v>
      </c>
      <c r="K7">
        <f t="shared" si="1"/>
        <v>3.9E-2</v>
      </c>
      <c r="L7" s="52">
        <v>7.0999999999999994E-2</v>
      </c>
      <c r="P7" s="51"/>
      <c r="Q7" s="51"/>
      <c r="R7" s="51"/>
      <c r="S7" s="51"/>
      <c r="T7" s="51"/>
    </row>
    <row r="8" spans="1:20" ht="15" thickBot="1" x14ac:dyDescent="0.35">
      <c r="H8" t="s">
        <v>58</v>
      </c>
      <c r="I8" s="31">
        <v>0.45</v>
      </c>
      <c r="J8" s="53">
        <v>0.41699999999999998</v>
      </c>
      <c r="K8" s="53">
        <v>0.55000000000000004</v>
      </c>
      <c r="L8" s="5">
        <v>0</v>
      </c>
      <c r="P8" s="51"/>
      <c r="Q8" s="51"/>
      <c r="R8" s="51"/>
      <c r="S8" s="51"/>
      <c r="T8" s="51"/>
    </row>
    <row r="9" spans="1:20" ht="15" thickBot="1" x14ac:dyDescent="0.35">
      <c r="O9" t="s">
        <v>41</v>
      </c>
      <c r="P9" s="66" t="s">
        <v>40</v>
      </c>
      <c r="Q9" s="66"/>
      <c r="R9" s="66"/>
      <c r="S9" s="66"/>
      <c r="T9" s="66"/>
    </row>
    <row r="10" spans="1:20" ht="15" thickBot="1" x14ac:dyDescent="0.35">
      <c r="C10" s="2">
        <v>1</v>
      </c>
      <c r="D10" s="39">
        <v>0</v>
      </c>
      <c r="E10" s="3">
        <v>0</v>
      </c>
      <c r="I10" s="2">
        <v>1</v>
      </c>
      <c r="J10" s="39">
        <v>0</v>
      </c>
      <c r="K10" s="39">
        <v>0</v>
      </c>
      <c r="L10" s="3">
        <v>0</v>
      </c>
      <c r="P10" t="s">
        <v>37</v>
      </c>
      <c r="Q10" t="s">
        <v>38</v>
      </c>
      <c r="R10" t="s">
        <v>39</v>
      </c>
      <c r="S10" t="s">
        <v>75</v>
      </c>
      <c r="T10" t="s">
        <v>76</v>
      </c>
    </row>
    <row r="11" spans="1:20" x14ac:dyDescent="0.3">
      <c r="A11" t="s">
        <v>43</v>
      </c>
      <c r="C11" s="40">
        <v>0</v>
      </c>
      <c r="D11">
        <v>1</v>
      </c>
      <c r="E11" s="41">
        <v>0</v>
      </c>
      <c r="G11" t="s">
        <v>42</v>
      </c>
      <c r="I11" s="40">
        <v>0</v>
      </c>
      <c r="J11">
        <v>1</v>
      </c>
      <c r="K11">
        <v>0</v>
      </c>
      <c r="L11" s="41">
        <v>0</v>
      </c>
      <c r="O11" t="s">
        <v>37</v>
      </c>
      <c r="P11" s="2">
        <f>I5</f>
        <v>6.0000000000000001E-3</v>
      </c>
      <c r="Q11" s="39">
        <f>J5</f>
        <v>2E-3</v>
      </c>
      <c r="R11" s="39">
        <f>K5</f>
        <v>1.0999999999999999E-2</v>
      </c>
      <c r="S11" s="39">
        <v>0</v>
      </c>
      <c r="T11" s="3">
        <f>L5</f>
        <v>6.0000000000000001E-3</v>
      </c>
    </row>
    <row r="12" spans="1:20" ht="15" thickBot="1" x14ac:dyDescent="0.35">
      <c r="C12" s="4">
        <v>0</v>
      </c>
      <c r="D12" s="42">
        <v>0</v>
      </c>
      <c r="E12" s="5">
        <v>1</v>
      </c>
      <c r="G12" t="s">
        <v>55</v>
      </c>
      <c r="I12" s="40">
        <v>0</v>
      </c>
      <c r="J12">
        <v>0</v>
      </c>
      <c r="K12">
        <v>1</v>
      </c>
      <c r="L12" s="41">
        <v>0</v>
      </c>
      <c r="O12" t="s">
        <v>38</v>
      </c>
      <c r="P12" s="40">
        <f t="shared" ref="P12:P13" si="3">I6</f>
        <v>2.5000000000000001E-2</v>
      </c>
      <c r="Q12">
        <f t="shared" ref="Q12:R14" si="4">J6</f>
        <v>2.5000000000000001E-2</v>
      </c>
      <c r="R12">
        <f t="shared" si="4"/>
        <v>0</v>
      </c>
      <c r="S12">
        <v>0</v>
      </c>
      <c r="T12" s="41">
        <f t="shared" ref="T12:T13" si="5">L6</f>
        <v>0.13600000000000001</v>
      </c>
    </row>
    <row r="13" spans="1:20" ht="15" thickBot="1" x14ac:dyDescent="0.35">
      <c r="I13" s="4">
        <v>0</v>
      </c>
      <c r="J13" s="42">
        <v>0</v>
      </c>
      <c r="K13" s="42">
        <v>0</v>
      </c>
      <c r="L13" s="5">
        <v>1</v>
      </c>
      <c r="O13" t="s">
        <v>39</v>
      </c>
      <c r="P13" s="40">
        <f t="shared" si="3"/>
        <v>0.14000000000000001</v>
      </c>
      <c r="Q13">
        <f t="shared" si="4"/>
        <v>6.9000000000000006E-2</v>
      </c>
      <c r="R13">
        <f t="shared" si="4"/>
        <v>3.9E-2</v>
      </c>
      <c r="S13">
        <v>0</v>
      </c>
      <c r="T13" s="41">
        <f t="shared" si="5"/>
        <v>7.0999999999999994E-2</v>
      </c>
    </row>
    <row r="14" spans="1:20" x14ac:dyDescent="0.3">
      <c r="A14" t="s">
        <v>44</v>
      </c>
      <c r="C14" s="43">
        <f>C10-C5</f>
        <v>0.99399999999999999</v>
      </c>
      <c r="D14" s="44">
        <f t="shared" ref="D14:E14" si="6">D10-D5</f>
        <v>-2E-3</v>
      </c>
      <c r="E14" s="45">
        <f t="shared" si="6"/>
        <v>-1.0999999999999999E-2</v>
      </c>
      <c r="F14" s="38"/>
      <c r="O14" t="s">
        <v>75</v>
      </c>
      <c r="P14" s="40">
        <f>I8</f>
        <v>0.45</v>
      </c>
      <c r="Q14">
        <f t="shared" si="4"/>
        <v>0.41699999999999998</v>
      </c>
      <c r="R14">
        <f t="shared" si="4"/>
        <v>0.55000000000000004</v>
      </c>
      <c r="S14">
        <v>0</v>
      </c>
      <c r="T14" s="41">
        <v>0</v>
      </c>
    </row>
    <row r="15" spans="1:20" ht="15" thickBot="1" x14ac:dyDescent="0.35">
      <c r="C15" s="46">
        <f t="shared" ref="C15:E15" si="7">C11-C6</f>
        <v>-2.5000000000000001E-2</v>
      </c>
      <c r="D15" s="38">
        <f t="shared" si="7"/>
        <v>0.97499999999999998</v>
      </c>
      <c r="E15" s="47">
        <f t="shared" si="7"/>
        <v>0</v>
      </c>
      <c r="F15" s="38"/>
      <c r="G15" s="38"/>
      <c r="I15" t="s">
        <v>37</v>
      </c>
      <c r="J15" t="s">
        <v>38</v>
      </c>
      <c r="K15" t="s">
        <v>39</v>
      </c>
      <c r="L15" t="s">
        <v>54</v>
      </c>
      <c r="O15" t="s">
        <v>76</v>
      </c>
      <c r="P15" s="4">
        <v>0</v>
      </c>
      <c r="Q15" s="42">
        <v>0</v>
      </c>
      <c r="R15" s="42">
        <v>0</v>
      </c>
      <c r="S15" s="53">
        <v>0.99199999999999999</v>
      </c>
      <c r="T15" s="32">
        <v>0.01</v>
      </c>
    </row>
    <row r="16" spans="1:20" ht="15" thickBot="1" x14ac:dyDescent="0.35">
      <c r="C16" s="48">
        <f t="shared" ref="C16:E16" si="8">C12-C7</f>
        <v>-0.14000000000000001</v>
      </c>
      <c r="D16" s="49">
        <f t="shared" si="8"/>
        <v>-6.9000000000000006E-2</v>
      </c>
      <c r="E16" s="50">
        <f t="shared" si="8"/>
        <v>0.96099999999999997</v>
      </c>
      <c r="F16" s="38"/>
      <c r="G16" s="38"/>
      <c r="H16" t="s">
        <v>37</v>
      </c>
      <c r="I16" s="2">
        <f>I10-I5</f>
        <v>0.99399999999999999</v>
      </c>
      <c r="J16" s="39">
        <f t="shared" ref="J16:L16" si="9">J10-J5</f>
        <v>-2E-3</v>
      </c>
      <c r="K16" s="39">
        <f t="shared" si="9"/>
        <v>-1.0999999999999999E-2</v>
      </c>
      <c r="L16" s="3">
        <f t="shared" si="9"/>
        <v>-6.0000000000000001E-3</v>
      </c>
    </row>
    <row r="17" spans="1:20" x14ac:dyDescent="0.3">
      <c r="G17" s="38" t="s">
        <v>56</v>
      </c>
      <c r="H17" t="s">
        <v>38</v>
      </c>
      <c r="I17" s="40">
        <f t="shared" ref="I17:L17" si="10">I11-I6</f>
        <v>-2.5000000000000001E-2</v>
      </c>
      <c r="J17">
        <f t="shared" si="10"/>
        <v>0.97499999999999998</v>
      </c>
      <c r="K17">
        <f t="shared" si="10"/>
        <v>0</v>
      </c>
      <c r="L17" s="41">
        <f t="shared" si="10"/>
        <v>-0.13600000000000001</v>
      </c>
    </row>
    <row r="18" spans="1:20" ht="15" thickBot="1" x14ac:dyDescent="0.35">
      <c r="G18" t="s">
        <v>55</v>
      </c>
      <c r="H18" t="s">
        <v>39</v>
      </c>
      <c r="I18" s="40">
        <f t="shared" ref="I18:L18" si="11">I12-I7</f>
        <v>-0.14000000000000001</v>
      </c>
      <c r="J18">
        <f t="shared" si="11"/>
        <v>-6.9000000000000006E-2</v>
      </c>
      <c r="K18">
        <f t="shared" si="11"/>
        <v>0.96099999999999997</v>
      </c>
      <c r="L18" s="41">
        <f t="shared" si="11"/>
        <v>-7.0999999999999994E-2</v>
      </c>
    </row>
    <row r="19" spans="1:20" ht="15" thickBot="1" x14ac:dyDescent="0.35">
      <c r="C19" t="s">
        <v>37</v>
      </c>
      <c r="D19" t="s">
        <v>38</v>
      </c>
      <c r="E19" t="s">
        <v>39</v>
      </c>
      <c r="H19" t="s">
        <v>58</v>
      </c>
      <c r="I19" s="4">
        <f t="shared" ref="I19:L19" si="12">I13-I8</f>
        <v>-0.45</v>
      </c>
      <c r="J19" s="42">
        <f t="shared" si="12"/>
        <v>-0.41699999999999998</v>
      </c>
      <c r="K19" s="42">
        <f t="shared" si="12"/>
        <v>-0.55000000000000004</v>
      </c>
      <c r="L19" s="5">
        <f t="shared" si="12"/>
        <v>1</v>
      </c>
      <c r="N19" t="s">
        <v>42</v>
      </c>
      <c r="P19" s="2">
        <v>1</v>
      </c>
      <c r="Q19" s="39">
        <v>0</v>
      </c>
      <c r="R19" s="39">
        <v>0</v>
      </c>
      <c r="S19" s="39">
        <v>0</v>
      </c>
      <c r="T19" s="3">
        <v>0</v>
      </c>
    </row>
    <row r="20" spans="1:20" x14ac:dyDescent="0.3">
      <c r="A20" t="s">
        <v>4</v>
      </c>
      <c r="B20" t="s">
        <v>37</v>
      </c>
      <c r="C20" s="43" cm="1">
        <f t="array" ref="C20:E22">MINVERSE(C14:E16)</f>
        <v>1.0077333769635091</v>
      </c>
      <c r="D20" s="44">
        <v>2.8834634687576171E-3</v>
      </c>
      <c r="E20" s="45">
        <v>1.1534929392922581E-2</v>
      </c>
      <c r="F20" s="38"/>
      <c r="P20" s="40">
        <v>0</v>
      </c>
      <c r="Q20">
        <v>1</v>
      </c>
      <c r="R20">
        <v>0</v>
      </c>
      <c r="S20">
        <v>0</v>
      </c>
      <c r="T20" s="41">
        <v>0</v>
      </c>
    </row>
    <row r="21" spans="1:20" ht="15" thickBot="1" x14ac:dyDescent="0.35">
      <c r="A21" t="s">
        <v>45</v>
      </c>
      <c r="B21" t="s">
        <v>38</v>
      </c>
      <c r="C21" s="46">
        <v>2.5839317358038696E-2</v>
      </c>
      <c r="D21" s="38">
        <v>1.025714960601763</v>
      </c>
      <c r="E21" s="47">
        <v>2.9576742033134823E-4</v>
      </c>
      <c r="F21" s="38"/>
      <c r="I21" t="s">
        <v>37</v>
      </c>
      <c r="J21" t="s">
        <v>38</v>
      </c>
      <c r="K21" t="s">
        <v>39</v>
      </c>
      <c r="L21" t="s">
        <v>54</v>
      </c>
      <c r="P21" s="40">
        <v>0</v>
      </c>
      <c r="Q21">
        <v>0</v>
      </c>
      <c r="R21">
        <v>1</v>
      </c>
      <c r="S21">
        <v>0</v>
      </c>
      <c r="T21" s="41">
        <v>0</v>
      </c>
    </row>
    <row r="22" spans="1:20" ht="15" thickBot="1" x14ac:dyDescent="0.35">
      <c r="A22" t="s">
        <v>46</v>
      </c>
      <c r="B22" t="s">
        <v>39</v>
      </c>
      <c r="C22" s="48">
        <v>0.14866346063745678</v>
      </c>
      <c r="D22" s="49">
        <v>7.4066615158322288E-2</v>
      </c>
      <c r="E22" s="50">
        <v>1.0422843892476712</v>
      </c>
      <c r="F22" s="38"/>
      <c r="G22" s="38"/>
      <c r="H22" t="s">
        <v>37</v>
      </c>
      <c r="I22" s="43" cm="1">
        <f t="array" ref="I22:L25">MINVERSE(I16:L19)</f>
        <v>1.0121771329485756</v>
      </c>
      <c r="J22" s="44">
        <v>6.7065602111481461E-3</v>
      </c>
      <c r="K22" s="44">
        <v>1.624359640431532E-2</v>
      </c>
      <c r="L22" s="45">
        <v>8.1384503311139889E-3</v>
      </c>
      <c r="P22" s="40">
        <v>0</v>
      </c>
      <c r="Q22">
        <v>0</v>
      </c>
      <c r="R22">
        <v>0</v>
      </c>
      <c r="S22">
        <v>1</v>
      </c>
      <c r="T22" s="41">
        <v>0</v>
      </c>
    </row>
    <row r="23" spans="1:20" ht="15" thickBot="1" x14ac:dyDescent="0.35">
      <c r="G23" s="38" t="s">
        <v>57</v>
      </c>
      <c r="H23" t="s">
        <v>38</v>
      </c>
      <c r="I23" s="46">
        <v>0.1113606751971546</v>
      </c>
      <c r="J23" s="38">
        <v>1.0992915533891032</v>
      </c>
      <c r="K23" s="38">
        <v>9.0915413904034098E-2</v>
      </c>
      <c r="L23" s="47">
        <v>0.15662680969928738</v>
      </c>
      <c r="P23" s="4">
        <v>0</v>
      </c>
      <c r="Q23" s="42">
        <v>0</v>
      </c>
      <c r="R23" s="42">
        <v>0</v>
      </c>
      <c r="S23" s="42">
        <v>0</v>
      </c>
      <c r="T23" s="5">
        <v>1</v>
      </c>
    </row>
    <row r="24" spans="1:20" ht="15" thickBot="1" x14ac:dyDescent="0.35">
      <c r="B24" t="s">
        <v>25</v>
      </c>
      <c r="C24" s="59">
        <f>SUM(C20:C22)</f>
        <v>1.1822361549590046</v>
      </c>
      <c r="D24" s="59">
        <f t="shared" ref="D24:E24" si="13">SUM(D20:D22)</f>
        <v>1.1026650392288428</v>
      </c>
      <c r="E24" s="59">
        <f t="shared" si="13"/>
        <v>1.0541150860609252</v>
      </c>
      <c r="F24" s="38"/>
      <c r="G24" s="38" t="s">
        <v>45</v>
      </c>
      <c r="H24" t="s">
        <v>39</v>
      </c>
      <c r="I24" s="46">
        <v>0.20068854071226574</v>
      </c>
      <c r="J24" s="38">
        <v>0.11882535412261643</v>
      </c>
      <c r="K24" s="38">
        <v>1.0974109036504767</v>
      </c>
      <c r="L24" s="47">
        <v>9.5280553564133258E-2</v>
      </c>
    </row>
    <row r="25" spans="1:20" ht="15" thickBot="1" x14ac:dyDescent="0.35">
      <c r="G25" t="s">
        <v>46</v>
      </c>
      <c r="H25" t="s">
        <v>58</v>
      </c>
      <c r="I25" s="48">
        <v>0.61229580877581868</v>
      </c>
      <c r="J25" s="49">
        <v>0.52677647462571175</v>
      </c>
      <c r="K25" s="49">
        <v>0.64879734298768643</v>
      </c>
      <c r="L25" s="50">
        <v>1.1213799867538774</v>
      </c>
      <c r="N25" t="s">
        <v>4</v>
      </c>
      <c r="O25" t="s">
        <v>37</v>
      </c>
      <c r="P25" s="2" cm="1">
        <f t="array" ref="P25:T29">MINVERSE((P19:T23-P11:T15))</f>
        <v>1.012187202365249</v>
      </c>
      <c r="Q25" s="39">
        <v>6.7152232327477163E-3</v>
      </c>
      <c r="R25" s="39">
        <v>1.6254266101362901E-2</v>
      </c>
      <c r="S25" s="39">
        <v>8.1568918134400144E-3</v>
      </c>
      <c r="T25" s="3">
        <v>8.2226731990322714E-3</v>
      </c>
    </row>
    <row r="26" spans="1:20" ht="15" thickBot="1" x14ac:dyDescent="0.35">
      <c r="A26" t="s">
        <v>47</v>
      </c>
      <c r="G26" s="38"/>
      <c r="O26" t="s">
        <v>38</v>
      </c>
      <c r="P26" s="40">
        <v>0.11155446400766786</v>
      </c>
      <c r="Q26">
        <v>1.0994582757232443</v>
      </c>
      <c r="R26">
        <v>9.1120755282432728E-2</v>
      </c>
      <c r="S26">
        <v>0.15698172131333366</v>
      </c>
      <c r="T26" s="41">
        <v>0.1582477029368283</v>
      </c>
    </row>
    <row r="27" spans="1:20" ht="15" thickBot="1" x14ac:dyDescent="0.35">
      <c r="A27" t="s">
        <v>48</v>
      </c>
      <c r="C27" s="38">
        <f>C20-1</f>
        <v>7.7333769635090643E-3</v>
      </c>
      <c r="D27" t="s">
        <v>49</v>
      </c>
      <c r="H27" t="s">
        <v>25</v>
      </c>
      <c r="I27" s="59">
        <f>SUM(I22:I25)</f>
        <v>1.9365221576338145</v>
      </c>
      <c r="J27" s="38">
        <f t="shared" ref="J27:K27" si="14">SUM(J22:J25)</f>
        <v>1.7515999423485797</v>
      </c>
      <c r="K27" s="38">
        <f t="shared" si="14"/>
        <v>1.8533672569465125</v>
      </c>
      <c r="O27" t="s">
        <v>39</v>
      </c>
      <c r="P27" s="40">
        <v>0.20080642797036469</v>
      </c>
      <c r="Q27">
        <v>0.11892677607150877</v>
      </c>
      <c r="R27">
        <v>1.0975358186649691</v>
      </c>
      <c r="S27">
        <v>9.5496456417020287E-2</v>
      </c>
      <c r="T27" s="41">
        <v>9.6266589130060767E-2</v>
      </c>
    </row>
    <row r="28" spans="1:20" x14ac:dyDescent="0.3">
      <c r="C28" s="38">
        <f>C21</f>
        <v>2.5839317358038696E-2</v>
      </c>
      <c r="D28" t="s">
        <v>50</v>
      </c>
      <c r="O28" t="s">
        <v>75</v>
      </c>
      <c r="P28" s="40">
        <v>0.61244598793926019</v>
      </c>
      <c r="Q28">
        <v>0.52690567827065926</v>
      </c>
      <c r="R28">
        <v>0.64895647496412068</v>
      </c>
      <c r="S28">
        <v>1.1216550301330692</v>
      </c>
      <c r="T28" s="41">
        <v>0.12263611908575534</v>
      </c>
    </row>
    <row r="29" spans="1:20" ht="15" thickBot="1" x14ac:dyDescent="0.35">
      <c r="C29" s="38">
        <f>C22</f>
        <v>0.14866346063745678</v>
      </c>
      <c r="D29" t="s">
        <v>51</v>
      </c>
      <c r="H29" t="s">
        <v>59</v>
      </c>
      <c r="L29" s="57">
        <f>I27</f>
        <v>1.9365221576338145</v>
      </c>
      <c r="O29" t="s">
        <v>76</v>
      </c>
      <c r="P29" s="4">
        <v>0.61368325256135969</v>
      </c>
      <c r="Q29" s="42">
        <v>0.52797013418635752</v>
      </c>
      <c r="R29" s="42">
        <v>0.65026749814586637</v>
      </c>
      <c r="S29" s="42">
        <v>1.1239209998909139</v>
      </c>
      <c r="T29" s="5">
        <v>1.1329848789222923</v>
      </c>
    </row>
    <row r="30" spans="1:20" ht="15" thickBot="1" x14ac:dyDescent="0.35">
      <c r="C30" s="57">
        <f>C24</f>
        <v>1.1822361549590046</v>
      </c>
      <c r="D30" t="s">
        <v>52</v>
      </c>
      <c r="H30" t="s">
        <v>60</v>
      </c>
      <c r="L30" s="38">
        <f>C30</f>
        <v>1.1822361549590046</v>
      </c>
    </row>
    <row r="31" spans="1:20" ht="15" thickBot="1" x14ac:dyDescent="0.35">
      <c r="D31" s="1" t="s">
        <v>61</v>
      </c>
      <c r="H31" t="s">
        <v>84</v>
      </c>
      <c r="L31" s="1" t="s">
        <v>62</v>
      </c>
      <c r="O31" t="s">
        <v>25</v>
      </c>
      <c r="P31" s="60">
        <f>SUM(P25:P27)</f>
        <v>1.3245480943432815</v>
      </c>
      <c r="Q31">
        <f t="shared" ref="Q31:R31" si="15">SUM(Q25:Q27)</f>
        <v>1.2251002750275006</v>
      </c>
      <c r="R31">
        <f t="shared" si="15"/>
        <v>1.2049108400487647</v>
      </c>
    </row>
    <row r="32" spans="1:20" x14ac:dyDescent="0.3">
      <c r="L32" s="1" t="s">
        <v>63</v>
      </c>
    </row>
    <row r="33" spans="1:19" x14ac:dyDescent="0.3">
      <c r="O33" t="s">
        <v>81</v>
      </c>
      <c r="S33" s="58">
        <f>P31</f>
        <v>1.3245480943432815</v>
      </c>
    </row>
    <row r="34" spans="1:19" x14ac:dyDescent="0.3">
      <c r="A34" s="1" t="s">
        <v>73</v>
      </c>
      <c r="B34" s="1"/>
      <c r="C34" s="1"/>
      <c r="D34" s="1"/>
      <c r="O34" t="s">
        <v>82</v>
      </c>
      <c r="S34" s="1" t="s">
        <v>85</v>
      </c>
    </row>
    <row r="35" spans="1:19" x14ac:dyDescent="0.3">
      <c r="A35" t="s">
        <v>72</v>
      </c>
      <c r="O35" t="s">
        <v>83</v>
      </c>
      <c r="S35" s="1" t="s">
        <v>63</v>
      </c>
    </row>
    <row r="36" spans="1:19" x14ac:dyDescent="0.3">
      <c r="A36" t="s">
        <v>65</v>
      </c>
    </row>
    <row r="37" spans="1:19" x14ac:dyDescent="0.3">
      <c r="A37" t="s">
        <v>68</v>
      </c>
    </row>
    <row r="38" spans="1:19" x14ac:dyDescent="0.3">
      <c r="A38" t="s">
        <v>67</v>
      </c>
      <c r="O38" t="s">
        <v>87</v>
      </c>
    </row>
    <row r="39" spans="1:19" x14ac:dyDescent="0.3">
      <c r="A39" t="s">
        <v>66</v>
      </c>
      <c r="O39" t="s">
        <v>86</v>
      </c>
    </row>
    <row r="40" spans="1:19" x14ac:dyDescent="0.3">
      <c r="O40" t="s">
        <v>88</v>
      </c>
    </row>
    <row r="41" spans="1:19" x14ac:dyDescent="0.3">
      <c r="A41" t="s">
        <v>69</v>
      </c>
    </row>
    <row r="42" spans="1:19" x14ac:dyDescent="0.3">
      <c r="A42" t="s">
        <v>70</v>
      </c>
    </row>
    <row r="43" spans="1:19" x14ac:dyDescent="0.3">
      <c r="A43" t="s">
        <v>71</v>
      </c>
    </row>
  </sheetData>
  <mergeCells count="5">
    <mergeCell ref="C3:E3"/>
    <mergeCell ref="I3:K3"/>
    <mergeCell ref="P1:S1"/>
    <mergeCell ref="P2:T2"/>
    <mergeCell ref="P9:T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 Industry Input</vt:lpstr>
      <vt:lpstr>2 Industry Solve</vt:lpstr>
      <vt:lpstr>Type I Multipliers</vt:lpstr>
      <vt:lpstr>Type I, II  and SAM Multipliers</vt:lpstr>
    </vt:vector>
  </TitlesOfParts>
  <Company>Northeastern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Jackson</dc:creator>
  <cp:lastModifiedBy>Brian Jackson</cp:lastModifiedBy>
  <dcterms:created xsi:type="dcterms:W3CDTF">2022-12-12T22:43:45Z</dcterms:created>
  <dcterms:modified xsi:type="dcterms:W3CDTF">2022-12-15T05:13:16Z</dcterms:modified>
</cp:coreProperties>
</file>